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32308\Desktop\Odpad\"/>
    </mc:Choice>
  </mc:AlternateContent>
  <workbookProtection lockStructure="1"/>
  <bookViews>
    <workbookView xWindow="0" yWindow="0" windowWidth="25125" windowHeight="12435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1" i="1"/>
  <c r="D1" i="2"/>
  <c r="B1" i="2"/>
  <c r="C1" i="2"/>
  <c r="I1" i="3"/>
  <c r="H1" i="3"/>
  <c r="D1" i="3"/>
  <c r="D6" i="2" l="1"/>
  <c r="E6" i="2" s="1"/>
  <c r="D3" i="2" l="1"/>
  <c r="D4" i="2"/>
  <c r="D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 l="1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1" i="1" l="1"/>
  <c r="E3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D56" i="1"/>
  <c r="D5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" i="1"/>
  <c r="E56" i="1" l="1"/>
  <c r="E57" i="1" s="1"/>
  <c r="E12" i="3" s="1"/>
  <c r="E29" i="2"/>
  <c r="E11" i="3" s="1"/>
  <c r="C11" i="3" l="1"/>
  <c r="C13" i="3" s="1"/>
  <c r="E20" i="4" l="1"/>
  <c r="E17" i="4"/>
</calcChain>
</file>

<file path=xl/sharedStrings.xml><?xml version="1.0" encoding="utf-8"?>
<sst xmlns="http://schemas.openxmlformats.org/spreadsheetml/2006/main" count="215" uniqueCount="160">
  <si>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</si>
  <si>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</si>
  <si>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</si>
  <si>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</si>
  <si>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</si>
  <si>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</si>
  <si>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</si>
  <si>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</si>
  <si>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</si>
  <si>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</si>
  <si>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</si>
  <si>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</si>
  <si>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</si>
  <si>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</si>
  <si>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</si>
  <si>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</si>
  <si>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</si>
  <si>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</si>
  <si>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</si>
  <si>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</si>
  <si>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</si>
  <si>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</si>
  <si>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</si>
  <si>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</si>
  <si>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</si>
  <si>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</si>
  <si>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</si>
  <si>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</si>
  <si>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</si>
  <si>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</si>
  <si>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</si>
  <si>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</si>
  <si>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</si>
  <si>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</si>
  <si>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</si>
  <si>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</si>
  <si>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</si>
  <si>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</si>
  <si>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</si>
  <si>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</si>
  <si>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</si>
  <si>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</si>
  <si>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</si>
  <si>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</si>
  <si>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</si>
  <si>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</si>
  <si>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</si>
  <si>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</si>
  <si>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</si>
  <si>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</si>
  <si>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</si>
  <si>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</si>
  <si>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</si>
  <si>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</si>
  <si>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</si>
  <si>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</si>
  <si>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</si>
  <si>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</si>
  <si>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</si>
  <si>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</si>
  <si>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</si>
  <si>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</si>
  <si>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</si>
  <si>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</si>
  <si>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</si>
  <si>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</si>
  <si>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</si>
  <si>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</si>
  <si>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</si>
  <si>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</si>
  <si>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</si>
  <si>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</si>
  <si>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</si>
  <si>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</si>
  <si>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</si>
  <si>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</si>
  <si>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</si>
  <si>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</si>
  <si>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</si>
  <si>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</si>
  <si>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</si>
  <si>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</si>
  <si>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</si>
  <si>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</si>
  <si>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</si>
  <si>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</si>
  <si>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</si>
  <si>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</si>
  <si>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</si>
  <si>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</si>
  <si>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</si>
  <si>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</si>
  <si>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</si>
  <si>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</si>
  <si>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</si>
  <si>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</si>
  <si>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</si>
  <si>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</si>
  <si>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</si>
  <si>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</si>
  <si>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</si>
  <si>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</si>
  <si>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</si>
  <si>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</si>
  <si>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</si>
  <si>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</si>
  <si>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</si>
  <si>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</si>
  <si>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</si>
  <si>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</si>
  <si>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</si>
  <si>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</si>
  <si>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</si>
  <si>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</si>
  <si>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</si>
  <si>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</si>
  <si>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</si>
  <si>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</si>
  <si>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</si>
  <si>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</si>
  <si>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</si>
  <si>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</si>
  <si>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Vyplnil:</t>
  </si>
  <si>
    <t>Názov obce: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</si>
  <si>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</si>
  <si>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</si>
  <si>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</si>
  <si>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</si>
  <si>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</si>
  <si>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</si>
  <si>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</si>
  <si>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</si>
  <si>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</si>
  <si>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</si>
  <si>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</si>
  <si>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</si>
  <si>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</si>
  <si>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</si>
  <si>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</si>
  <si>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</si>
  <si>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</si>
  <si>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</si>
  <si>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</si>
  <si>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</si>
  <si>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</si>
  <si>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</si>
  <si>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</si>
  <si>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>Poplatok pre rok 2020 v €/t za zmesový komunálny odpad a veľkoobjemový odpad platný od 29.2.2020 do 28.2.2021</t>
  </si>
  <si>
    <t>Úroveň vytriedenia komunálneho odpadu za rok 2020:</t>
  </si>
  <si>
    <r>
      <t>Sadzba poplatku pre rok 2021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</si>
  <si>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t>(platná od 1.3.2021 do 28.2.2022)</t>
  </si>
  <si>
    <t>Obec Kozí Vrbovok</t>
  </si>
  <si>
    <t>Petrom Čižmárom, starostom obce</t>
  </si>
  <si>
    <t>Kozí Vrbovok 42, 96241</t>
  </si>
  <si>
    <t>00648159</t>
  </si>
  <si>
    <t>0918797975</t>
  </si>
  <si>
    <t>obeckozivrbovok@zvnet.net</t>
  </si>
  <si>
    <t>Alemanová M.</t>
  </si>
  <si>
    <t>V  Kozom Vrbovku</t>
  </si>
  <si>
    <t>dňa 19.1.2021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</si>
</sst>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#,##0.00\ &quot;€&quot;"/>
    <numFmt numFmtId="166" formatCode="#,##0.000"/>
    <numFmt numFmtId="167" formatCode="#,##0.00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Alignment="1" applyProtection="1"/>
    <xf numFmtId="49" fontId="8" fillId="0" borderId="0" xfId="0" applyNumberFormat="1" applyFont="1" applyProtection="1"/>
    <xf numFmtId="49" fontId="8" fillId="0" borderId="0" xfId="0" applyNumberFormat="1" applyFont="1" applyAlignment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justify" vertical="center"/>
    </xf>
    <xf numFmtId="3" fontId="8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0" fontId="8" fillId="0" borderId="0" xfId="0" applyNumberFormat="1" applyFont="1" applyFill="1" applyBorder="1" applyAlignment="1" applyProtection="1"/>
    <xf numFmtId="164" fontId="8" fillId="0" borderId="0" xfId="0" applyNumberFormat="1" applyFont="1" applyAlignment="1" applyProtection="1"/>
    <xf numFmtId="0" fontId="8" fillId="0" borderId="4" xfId="0" applyFont="1" applyBorder="1" applyAlignment="1" applyProtection="1">
      <alignment horizontal="justify" vertical="center" wrapText="1"/>
    </xf>
    <xf numFmtId="0" fontId="8" fillId="0" borderId="8" xfId="0" applyFont="1" applyBorder="1" applyAlignment="1" applyProtection="1">
      <alignment horizontal="justify" vertical="center"/>
    </xf>
    <xf numFmtId="166" fontId="8" fillId="0" borderId="0" xfId="0" applyNumberFormat="1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justify" vertical="center"/>
    </xf>
    <xf numFmtId="0" fontId="14" fillId="0" borderId="0" xfId="0" applyFont="1" applyBorder="1" applyAlignment="1" applyProtection="1">
      <alignment horizontal="justify" vertical="center"/>
    </xf>
    <xf numFmtId="0" fontId="14" fillId="0" borderId="0" xfId="0" applyFont="1" applyAlignment="1" applyProtection="1"/>
    <xf numFmtId="166" fontId="14" fillId="0" borderId="0" xfId="0" applyNumberFormat="1" applyFon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justify" vertical="center" wrapText="1"/>
    </xf>
    <xf numFmtId="0" fontId="4" fillId="5" borderId="4" xfId="0" applyFont="1" applyFill="1" applyBorder="1" applyAlignment="1">
      <alignment horizontal="center" vertical="center" wrapText="1"/>
    </xf>
    <xf numFmtId="167" fontId="8" fillId="3" borderId="13" xfId="0" applyNumberFormat="1" applyFont="1" applyFill="1" applyBorder="1" applyAlignment="1" applyProtection="1">
      <alignment horizontal="center"/>
      <protection locked="0"/>
    </xf>
    <xf numFmtId="167" fontId="8" fillId="3" borderId="14" xfId="0" applyNumberFormat="1" applyFont="1" applyFill="1" applyBorder="1" applyAlignment="1" applyProtection="1">
      <alignment horizontal="center"/>
      <protection locked="0"/>
    </xf>
    <xf numFmtId="167" fontId="8" fillId="3" borderId="15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textRotation="180"/>
    </xf>
    <xf numFmtId="0" fontId="10" fillId="0" borderId="11" xfId="0" applyFont="1" applyBorder="1" applyAlignment="1" applyProtection="1">
      <alignment horizontal="center" vertical="center" textRotation="180"/>
    </xf>
    <xf numFmtId="164" fontId="15" fillId="3" borderId="16" xfId="0" applyNumberFormat="1" applyFont="1" applyFill="1" applyBorder="1" applyAlignment="1" applyProtection="1">
      <alignment horizontal="center" vertical="center"/>
    </xf>
    <xf numFmtId="164" fontId="15" fillId="3" borderId="17" xfId="0" applyNumberFormat="1" applyFont="1" applyFill="1" applyBorder="1" applyAlignment="1" applyProtection="1">
      <alignment horizontal="center" vertical="center"/>
    </xf>
    <xf numFmtId="164" fontId="15" fillId="3" borderId="18" xfId="0" applyNumberFormat="1" applyFont="1" applyFill="1" applyBorder="1" applyAlignment="1" applyProtection="1">
      <alignment horizontal="center" vertical="center"/>
    </xf>
    <xf numFmtId="164" fontId="15" fillId="3" borderId="3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164" fontId="15" fillId="3" borderId="10" xfId="0" applyNumberFormat="1" applyFont="1" applyFill="1" applyBorder="1" applyAlignment="1" applyProtection="1">
      <alignment horizontal="center" vertical="center"/>
    </xf>
    <xf numFmtId="164" fontId="15" fillId="3" borderId="19" xfId="0" applyNumberFormat="1" applyFont="1" applyFill="1" applyBorder="1" applyAlignment="1" applyProtection="1">
      <alignment horizontal="center" vertical="center"/>
    </xf>
    <xf numFmtId="164" fontId="15" fillId="3" borderId="5" xfId="0" applyNumberFormat="1" applyFont="1" applyFill="1" applyBorder="1" applyAlignment="1" applyProtection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 textRotation="18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17" fillId="0" borderId="0" xfId="1" applyNumberForma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kozivrbovok@zvnet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tabSelected="1" topLeftCell="A7" zoomScale="90" zoomScaleNormal="90" workbookViewId="0">
      <selection activeCell="B32" sqref="B32"/>
    </sheetView>
  </sheetViews>
  <sheetFormatPr defaultColWidth="9.140625" defaultRowHeight="15.75" x14ac:dyDescent="0.25"/>
  <cols>
    <col min="1" max="1" width="9.140625" style="4"/>
    <col min="2" max="2" width="15.140625" style="4" bestFit="1" customWidth="1"/>
    <col min="3" max="3" width="2.85546875" style="4" customWidth="1"/>
    <col min="4" max="4" width="61.42578125" style="4" customWidth="1"/>
    <col min="5" max="5" width="13.7109375" style="4" customWidth="1"/>
    <col min="6" max="6" width="5.85546875" style="4" customWidth="1"/>
    <col min="7" max="16384" width="9.140625" style="4"/>
  </cols>
  <sheetData>
    <row r="2" spans="2:6" x14ac:dyDescent="0.25">
      <c r="B2" s="6"/>
      <c r="C2" s="6"/>
      <c r="D2" s="6"/>
      <c r="E2" s="6"/>
      <c r="F2" s="6"/>
    </row>
    <row r="3" spans="2:6" ht="19.5" customHeight="1" x14ac:dyDescent="0.3">
      <c r="B3" s="9" t="s">
        <v>123</v>
      </c>
      <c r="C3" s="9"/>
      <c r="D3" s="10" t="s">
        <v>151</v>
      </c>
      <c r="E3" s="11"/>
      <c r="F3" s="11"/>
    </row>
    <row r="4" spans="2:6" ht="22.5" customHeight="1" x14ac:dyDescent="0.3">
      <c r="B4" s="9" t="s">
        <v>136</v>
      </c>
      <c r="C4" s="9"/>
      <c r="D4" s="12" t="s">
        <v>152</v>
      </c>
      <c r="E4" s="11"/>
      <c r="F4" s="11"/>
    </row>
    <row r="5" spans="2:6" ht="23.25" customHeight="1" x14ac:dyDescent="0.3">
      <c r="B5" s="9" t="s">
        <v>134</v>
      </c>
      <c r="C5" s="9"/>
      <c r="D5" s="12" t="s">
        <v>153</v>
      </c>
      <c r="E5" s="11"/>
      <c r="F5" s="11"/>
    </row>
    <row r="6" spans="2:6" ht="15" customHeight="1" x14ac:dyDescent="0.3">
      <c r="B6" s="9"/>
      <c r="C6" s="9"/>
      <c r="D6" s="12"/>
      <c r="E6" s="11"/>
      <c r="F6" s="11"/>
    </row>
    <row r="7" spans="2:6" ht="15" customHeight="1" x14ac:dyDescent="0.3">
      <c r="B7" s="9"/>
      <c r="C7" s="9"/>
      <c r="D7" s="12"/>
      <c r="E7" s="11"/>
      <c r="F7" s="11"/>
    </row>
    <row r="8" spans="2:6" ht="15" customHeight="1" x14ac:dyDescent="0.3">
      <c r="B8" s="9" t="s">
        <v>135</v>
      </c>
      <c r="C8" s="9"/>
      <c r="D8" s="12" t="s">
        <v>154</v>
      </c>
      <c r="E8" s="11"/>
      <c r="F8" s="11"/>
    </row>
    <row r="9" spans="2:6" ht="21" customHeight="1" x14ac:dyDescent="0.3">
      <c r="B9" s="9" t="s">
        <v>137</v>
      </c>
      <c r="C9" s="9"/>
      <c r="D9" s="12" t="s">
        <v>155</v>
      </c>
      <c r="E9" s="11"/>
      <c r="F9" s="11"/>
    </row>
    <row r="10" spans="2:6" ht="27.75" customHeight="1" x14ac:dyDescent="0.3">
      <c r="B10" s="9" t="s">
        <v>138</v>
      </c>
      <c r="C10" s="9"/>
      <c r="D10" s="91" t="s">
        <v>156</v>
      </c>
      <c r="E10" s="11"/>
      <c r="F10" s="11"/>
    </row>
    <row r="11" spans="2:6" ht="18.75" x14ac:dyDescent="0.3">
      <c r="B11" s="11"/>
      <c r="C11" s="11"/>
      <c r="D11" s="12"/>
      <c r="E11" s="11"/>
      <c r="F11" s="11"/>
    </row>
    <row r="12" spans="2:6" ht="18.75" x14ac:dyDescent="0.3">
      <c r="B12" s="9" t="s">
        <v>122</v>
      </c>
      <c r="C12" s="9"/>
      <c r="D12" s="12" t="s">
        <v>157</v>
      </c>
      <c r="E12" s="11"/>
      <c r="F12" s="11"/>
    </row>
    <row r="13" spans="2:6" ht="18.75" x14ac:dyDescent="0.3">
      <c r="B13" s="11"/>
      <c r="C13" s="11"/>
      <c r="D13" s="13"/>
      <c r="E13" s="11"/>
      <c r="F13" s="11"/>
    </row>
    <row r="14" spans="2:6" ht="18.75" x14ac:dyDescent="0.3">
      <c r="B14" s="11"/>
      <c r="C14" s="11"/>
      <c r="D14" s="13"/>
      <c r="E14" s="11"/>
      <c r="F14" s="11"/>
    </row>
    <row r="15" spans="2:6" ht="18.75" x14ac:dyDescent="0.3">
      <c r="B15" s="11"/>
      <c r="C15" s="11"/>
      <c r="D15" s="13"/>
      <c r="E15" s="11"/>
      <c r="F15" s="11"/>
    </row>
    <row r="16" spans="2:6" ht="18.75" x14ac:dyDescent="0.3">
      <c r="B16" s="11"/>
      <c r="C16" s="11"/>
      <c r="D16" s="13"/>
      <c r="E16" s="11"/>
      <c r="F16" s="11"/>
    </row>
    <row r="17" spans="2:6" ht="18.75" x14ac:dyDescent="0.3">
      <c r="B17" s="11"/>
      <c r="C17" s="11"/>
      <c r="D17" s="13" t="s">
        <v>148</v>
      </c>
      <c r="E17" s="14">
        <f>'Výpočet vytriedenia v %'!C11</f>
        <v>0.22035784607482237</v>
      </c>
      <c r="F17" s="11"/>
    </row>
    <row r="18" spans="2:6" ht="18.75" x14ac:dyDescent="0.3">
      <c r="B18" s="11"/>
      <c r="C18" s="11"/>
      <c r="D18" s="13"/>
      <c r="E18" s="14"/>
      <c r="F18" s="11"/>
    </row>
    <row r="19" spans="2:6" ht="18.75" x14ac:dyDescent="0.3">
      <c r="B19" s="11"/>
      <c r="C19" s="11"/>
      <c r="D19" s="13"/>
      <c r="E19" s="11"/>
      <c r="F19" s="11"/>
    </row>
    <row r="20" spans="2:6" ht="77.25" x14ac:dyDescent="0.3">
      <c r="B20" s="11"/>
      <c r="C20" s="11"/>
      <c r="D20" s="15" t="s">
        <v>149</v>
      </c>
      <c r="E20" s="16">
        <f>'Výpočet vytriedenia v %'!C13</f>
        <v>27</v>
      </c>
      <c r="F20" s="11"/>
    </row>
    <row r="21" spans="2:6" ht="24" customHeight="1" x14ac:dyDescent="0.3">
      <c r="B21" s="11"/>
      <c r="C21" s="11"/>
      <c r="D21" s="13" t="s">
        <v>150</v>
      </c>
      <c r="E21" s="11"/>
      <c r="F21" s="11"/>
    </row>
    <row r="22" spans="2:6" ht="18.75" x14ac:dyDescent="0.3">
      <c r="B22" s="11"/>
      <c r="C22" s="11"/>
      <c r="D22" s="13"/>
      <c r="E22" s="11"/>
      <c r="F22" s="11"/>
    </row>
    <row r="23" spans="2:6" ht="18.75" x14ac:dyDescent="0.3">
      <c r="B23" s="11"/>
      <c r="C23" s="11"/>
      <c r="D23" s="13"/>
      <c r="E23" s="11"/>
      <c r="F23" s="11"/>
    </row>
    <row r="24" spans="2:6" ht="18.75" x14ac:dyDescent="0.3">
      <c r="B24" s="11"/>
      <c r="C24" s="11"/>
      <c r="D24" s="13"/>
      <c r="E24" s="11"/>
      <c r="F24" s="11"/>
    </row>
    <row r="25" spans="2:6" ht="18.75" x14ac:dyDescent="0.3">
      <c r="B25" s="11"/>
      <c r="C25" s="11"/>
      <c r="D25" s="13"/>
      <c r="E25" s="11"/>
      <c r="F25" s="11"/>
    </row>
    <row r="26" spans="2:6" ht="18.75" x14ac:dyDescent="0.3">
      <c r="B26" s="11"/>
      <c r="C26" s="11"/>
      <c r="D26" s="13"/>
      <c r="E26" s="11"/>
      <c r="F26" s="11"/>
    </row>
    <row r="27" spans="2:6" ht="18.75" x14ac:dyDescent="0.3">
      <c r="B27" s="11"/>
      <c r="C27" s="11"/>
      <c r="D27" s="13"/>
      <c r="E27" s="11"/>
      <c r="F27" s="11"/>
    </row>
    <row r="28" spans="2:6" ht="18.75" x14ac:dyDescent="0.3">
      <c r="B28" s="11"/>
      <c r="C28" s="11"/>
      <c r="D28" s="13"/>
      <c r="E28" s="11"/>
      <c r="F28" s="11"/>
    </row>
    <row r="29" spans="2:6" ht="18.75" x14ac:dyDescent="0.3">
      <c r="B29" s="11"/>
      <c r="C29" s="11"/>
      <c r="D29" s="13"/>
      <c r="E29" s="11"/>
      <c r="F29" s="11"/>
    </row>
    <row r="30" spans="2:6" ht="18.75" x14ac:dyDescent="0.3">
      <c r="B30" s="38" t="s">
        <v>158</v>
      </c>
      <c r="C30" s="11"/>
      <c r="E30" s="11"/>
      <c r="F30" s="11"/>
    </row>
    <row r="31" spans="2:6" ht="18.75" x14ac:dyDescent="0.3">
      <c r="B31" s="38" t="s">
        <v>159</v>
      </c>
      <c r="C31" s="11"/>
      <c r="E31" s="11" t="s">
        <v>145</v>
      </c>
      <c r="F31" s="11"/>
    </row>
    <row r="32" spans="2:6" ht="18.75" x14ac:dyDescent="0.3">
      <c r="B32" s="11"/>
      <c r="C32" s="11"/>
      <c r="D32" s="13"/>
      <c r="E32" s="11" t="s">
        <v>132</v>
      </c>
      <c r="F32" s="11"/>
    </row>
    <row r="33" spans="2:6" x14ac:dyDescent="0.25">
      <c r="B33" s="6"/>
      <c r="C33" s="6"/>
      <c r="D33" s="6"/>
      <c r="E33" s="6"/>
      <c r="F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6"/>
      <c r="C38" s="6"/>
      <c r="D38" s="6"/>
      <c r="E38" s="6"/>
      <c r="F38" s="6"/>
    </row>
  </sheetData>
  <protectedRanges>
    <protectedRange sqref="D3 D5 D4 D9 D10 D12" name="Hlavička"/>
  </protectedRange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79" orientation="portrait" horizont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opLeftCell="A16" zoomScale="85" zoomScaleNormal="85" workbookViewId="0">
      <selection activeCell="D49" sqref="D49"/>
    </sheetView>
  </sheetViews>
  <sheetFormatPr defaultColWidth="9.140625" defaultRowHeight="18.75" x14ac:dyDescent="0.3"/>
  <cols>
    <col min="1" max="1" width="15" style="39" customWidth="1"/>
    <col min="2" max="2" width="88" style="39" customWidth="1"/>
    <col min="3" max="3" width="7" style="39" bestFit="1" customWidth="1"/>
    <col min="4" max="4" width="26" style="39" customWidth="1"/>
    <col min="5" max="5" width="26" style="39" hidden="1" customWidth="1"/>
    <col min="6" max="8" width="9.140625" style="39"/>
    <col min="9" max="9" width="9.140625" style="39" customWidth="1"/>
    <col min="10" max="10" width="0.5703125" style="39" customWidth="1"/>
    <col min="11" max="16384" width="9.140625" style="39"/>
  </cols>
  <sheetData>
    <row r="1" spans="1:17" x14ac:dyDescent="0.3">
      <c r="B1" s="40" t="str">
        <f>Hlavička!D3</f>
        <v>Obec Kozí Vrbovok</v>
      </c>
      <c r="C1" s="40" t="str">
        <f>Hlavička!B8</f>
        <v>IČO:</v>
      </c>
      <c r="D1" s="41" t="str">
        <f>Hlavička!D8</f>
        <v>00648159</v>
      </c>
    </row>
    <row r="2" spans="1:17" ht="75.75" thickBot="1" x14ac:dyDescent="0.35">
      <c r="A2" s="42" t="s">
        <v>49</v>
      </c>
      <c r="B2" s="42" t="s">
        <v>50</v>
      </c>
      <c r="C2" s="65" t="s">
        <v>111</v>
      </c>
      <c r="D2" s="43" t="s">
        <v>141</v>
      </c>
      <c r="E2" s="42" t="s">
        <v>142</v>
      </c>
    </row>
    <row r="3" spans="1:17" x14ac:dyDescent="0.3">
      <c r="A3" s="44" t="s">
        <v>0</v>
      </c>
      <c r="B3" s="44" t="s">
        <v>1</v>
      </c>
      <c r="C3" s="66"/>
      <c r="D3" s="62">
        <v>0.46</v>
      </c>
      <c r="E3" s="45">
        <f>D3*1000</f>
        <v>460</v>
      </c>
      <c r="G3" s="67" t="s">
        <v>146</v>
      </c>
      <c r="H3" s="68"/>
      <c r="I3" s="68"/>
      <c r="J3" s="68"/>
      <c r="K3" s="68"/>
      <c r="L3" s="68"/>
      <c r="M3" s="68"/>
      <c r="N3" s="69"/>
    </row>
    <row r="4" spans="1:17" x14ac:dyDescent="0.3">
      <c r="A4" s="44" t="s">
        <v>2</v>
      </c>
      <c r="B4" s="44" t="s">
        <v>3</v>
      </c>
      <c r="C4" s="66"/>
      <c r="D4" s="63">
        <v>1.35</v>
      </c>
      <c r="E4" s="45">
        <f t="shared" ref="E4:E55" si="0">D4*1000</f>
        <v>1350</v>
      </c>
      <c r="G4" s="70"/>
      <c r="H4" s="71"/>
      <c r="I4" s="71"/>
      <c r="J4" s="71"/>
      <c r="K4" s="71"/>
      <c r="L4" s="71"/>
      <c r="M4" s="71"/>
      <c r="N4" s="72"/>
    </row>
    <row r="5" spans="1:17" ht="37.5" x14ac:dyDescent="0.3">
      <c r="A5" s="44" t="s">
        <v>4</v>
      </c>
      <c r="B5" s="44" t="s">
        <v>52</v>
      </c>
      <c r="C5" s="66"/>
      <c r="D5" s="63">
        <v>4.7E-2</v>
      </c>
      <c r="E5" s="45">
        <f t="shared" si="0"/>
        <v>47</v>
      </c>
      <c r="G5" s="70"/>
      <c r="H5" s="71"/>
      <c r="I5" s="71"/>
      <c r="J5" s="71"/>
      <c r="K5" s="71"/>
      <c r="L5" s="71"/>
      <c r="M5" s="71"/>
      <c r="N5" s="72"/>
    </row>
    <row r="6" spans="1:17" ht="19.5" thickBot="1" x14ac:dyDescent="0.35">
      <c r="A6" s="44" t="s">
        <v>53</v>
      </c>
      <c r="B6" s="44" t="s">
        <v>54</v>
      </c>
      <c r="C6" s="66"/>
      <c r="D6" s="63">
        <v>0.126</v>
      </c>
      <c r="E6" s="45">
        <f t="shared" si="0"/>
        <v>126</v>
      </c>
      <c r="G6" s="73"/>
      <c r="H6" s="74"/>
      <c r="I6" s="74"/>
      <c r="J6" s="74"/>
      <c r="K6" s="74"/>
      <c r="L6" s="74"/>
      <c r="M6" s="74"/>
      <c r="N6" s="75"/>
    </row>
    <row r="7" spans="1:17" ht="37.5" x14ac:dyDescent="0.3">
      <c r="A7" s="44" t="s">
        <v>55</v>
      </c>
      <c r="B7" s="44" t="s">
        <v>56</v>
      </c>
      <c r="C7" s="66"/>
      <c r="D7" s="63">
        <v>0.04</v>
      </c>
      <c r="E7" s="45">
        <f t="shared" si="0"/>
        <v>40</v>
      </c>
      <c r="J7" s="46"/>
      <c r="K7" s="46"/>
      <c r="L7" s="46"/>
      <c r="M7" s="46"/>
      <c r="N7" s="47"/>
      <c r="O7" s="46"/>
      <c r="P7" s="46"/>
      <c r="Q7" s="46"/>
    </row>
    <row r="8" spans="1:17" x14ac:dyDescent="0.3">
      <c r="A8" s="44" t="s">
        <v>6</v>
      </c>
      <c r="B8" s="44" t="s">
        <v>7</v>
      </c>
      <c r="C8" s="66"/>
      <c r="D8" s="63"/>
      <c r="E8" s="45">
        <f t="shared" si="0"/>
        <v>0</v>
      </c>
      <c r="J8" s="46"/>
      <c r="K8" s="46"/>
      <c r="L8" s="46"/>
      <c r="M8" s="46"/>
      <c r="N8" s="47"/>
      <c r="O8" s="46"/>
      <c r="P8" s="46"/>
      <c r="Q8" s="46"/>
    </row>
    <row r="9" spans="1:17" x14ac:dyDescent="0.3">
      <c r="A9" s="44" t="s">
        <v>8</v>
      </c>
      <c r="B9" s="44" t="s">
        <v>9</v>
      </c>
      <c r="C9" s="66"/>
      <c r="D9" s="63"/>
      <c r="E9" s="45">
        <f t="shared" si="0"/>
        <v>0</v>
      </c>
      <c r="J9" s="46"/>
      <c r="K9" s="46"/>
      <c r="L9" s="46"/>
      <c r="M9" s="46"/>
      <c r="N9" s="46"/>
      <c r="O9" s="46"/>
      <c r="P9" s="46"/>
      <c r="Q9" s="46"/>
    </row>
    <row r="10" spans="1:17" x14ac:dyDescent="0.3">
      <c r="A10" s="44" t="s">
        <v>10</v>
      </c>
      <c r="B10" s="44" t="s">
        <v>11</v>
      </c>
      <c r="C10" s="66"/>
      <c r="D10" s="63"/>
      <c r="E10" s="45">
        <f t="shared" si="0"/>
        <v>0</v>
      </c>
      <c r="J10" s="46"/>
      <c r="K10" s="46"/>
      <c r="L10" s="46"/>
      <c r="M10" s="48"/>
      <c r="N10" s="46"/>
      <c r="O10" s="46"/>
      <c r="P10" s="46"/>
      <c r="Q10" s="46"/>
    </row>
    <row r="11" spans="1:17" x14ac:dyDescent="0.3">
      <c r="A11" s="44" t="s">
        <v>57</v>
      </c>
      <c r="B11" s="44" t="s">
        <v>58</v>
      </c>
      <c r="C11" s="66"/>
      <c r="D11" s="63"/>
      <c r="E11" s="45">
        <f t="shared" si="0"/>
        <v>0</v>
      </c>
    </row>
    <row r="12" spans="1:17" x14ac:dyDescent="0.3">
      <c r="A12" s="44" t="s">
        <v>59</v>
      </c>
      <c r="B12" s="44" t="s">
        <v>60</v>
      </c>
      <c r="C12" s="66"/>
      <c r="D12" s="63"/>
      <c r="E12" s="45">
        <f t="shared" si="0"/>
        <v>0</v>
      </c>
    </row>
    <row r="13" spans="1:17" x14ac:dyDescent="0.3">
      <c r="A13" s="44" t="s">
        <v>61</v>
      </c>
      <c r="B13" s="44" t="s">
        <v>62</v>
      </c>
      <c r="C13" s="66"/>
      <c r="D13" s="63"/>
      <c r="E13" s="45">
        <f t="shared" si="0"/>
        <v>0</v>
      </c>
    </row>
    <row r="14" spans="1:17" x14ac:dyDescent="0.3">
      <c r="A14" s="44" t="s">
        <v>63</v>
      </c>
      <c r="B14" s="44" t="s">
        <v>64</v>
      </c>
      <c r="C14" s="66"/>
      <c r="D14" s="63"/>
      <c r="E14" s="45">
        <f t="shared" si="0"/>
        <v>0</v>
      </c>
    </row>
    <row r="15" spans="1:17" x14ac:dyDescent="0.3">
      <c r="A15" s="44" t="s">
        <v>65</v>
      </c>
      <c r="B15" s="44" t="s">
        <v>66</v>
      </c>
      <c r="C15" s="66"/>
      <c r="D15" s="63"/>
      <c r="E15" s="45">
        <f t="shared" si="0"/>
        <v>0</v>
      </c>
    </row>
    <row r="16" spans="1:17" x14ac:dyDescent="0.3">
      <c r="A16" s="44" t="s">
        <v>12</v>
      </c>
      <c r="B16" s="44" t="s">
        <v>13</v>
      </c>
      <c r="C16" s="66"/>
      <c r="D16" s="63"/>
      <c r="E16" s="45">
        <f t="shared" si="0"/>
        <v>0</v>
      </c>
    </row>
    <row r="17" spans="1:10" x14ac:dyDescent="0.3">
      <c r="A17" s="44" t="s">
        <v>14</v>
      </c>
      <c r="B17" s="44" t="s">
        <v>15</v>
      </c>
      <c r="C17" s="66"/>
      <c r="D17" s="63">
        <v>0.18</v>
      </c>
      <c r="E17" s="45">
        <f t="shared" si="0"/>
        <v>180</v>
      </c>
    </row>
    <row r="18" spans="1:10" x14ac:dyDescent="0.3">
      <c r="A18" s="44" t="s">
        <v>16</v>
      </c>
      <c r="B18" s="44" t="s">
        <v>17</v>
      </c>
      <c r="C18" s="66"/>
      <c r="D18" s="63"/>
      <c r="E18" s="45">
        <f t="shared" si="0"/>
        <v>0</v>
      </c>
    </row>
    <row r="19" spans="1:10" x14ac:dyDescent="0.3">
      <c r="A19" s="44" t="s">
        <v>18</v>
      </c>
      <c r="B19" s="44" t="s">
        <v>19</v>
      </c>
      <c r="C19" s="66"/>
      <c r="D19" s="63">
        <v>4.4999999999999998E-2</v>
      </c>
      <c r="E19" s="45">
        <f t="shared" si="0"/>
        <v>45</v>
      </c>
    </row>
    <row r="20" spans="1:10" x14ac:dyDescent="0.3">
      <c r="A20" s="44" t="s">
        <v>67</v>
      </c>
      <c r="B20" s="44" t="s">
        <v>68</v>
      </c>
      <c r="C20" s="66"/>
      <c r="D20" s="63"/>
      <c r="E20" s="45">
        <f t="shared" si="0"/>
        <v>0</v>
      </c>
    </row>
    <row r="21" spans="1:10" x14ac:dyDescent="0.3">
      <c r="A21" s="44" t="s">
        <v>69</v>
      </c>
      <c r="B21" s="44" t="s">
        <v>70</v>
      </c>
      <c r="C21" s="66"/>
      <c r="D21" s="63"/>
      <c r="E21" s="45">
        <f t="shared" si="0"/>
        <v>0</v>
      </c>
      <c r="J21" s="49">
        <f>SUM(D3+D4+D5+D8+D9+D10+D16+D17+D18+D19+D26+D27+D28+D29+D31+D32+D33+D34+D35+D36+D37+D38+D39+D40+D44)</f>
        <v>5.0220000000000002</v>
      </c>
    </row>
    <row r="22" spans="1:10" x14ac:dyDescent="0.3">
      <c r="A22" s="44" t="s">
        <v>71</v>
      </c>
      <c r="B22" s="44" t="s">
        <v>72</v>
      </c>
      <c r="C22" s="66"/>
      <c r="D22" s="63"/>
      <c r="E22" s="45">
        <f t="shared" si="0"/>
        <v>0</v>
      </c>
    </row>
    <row r="23" spans="1:10" x14ac:dyDescent="0.3">
      <c r="A23" s="50" t="s">
        <v>73</v>
      </c>
      <c r="B23" s="50" t="s">
        <v>74</v>
      </c>
      <c r="C23" s="66"/>
      <c r="D23" s="63"/>
      <c r="E23" s="45">
        <f t="shared" si="0"/>
        <v>0</v>
      </c>
    </row>
    <row r="24" spans="1:10" x14ac:dyDescent="0.3">
      <c r="A24" s="50" t="s">
        <v>75</v>
      </c>
      <c r="B24" s="50" t="s">
        <v>76</v>
      </c>
      <c r="C24" s="66"/>
      <c r="D24" s="63"/>
      <c r="E24" s="45">
        <f t="shared" si="0"/>
        <v>0</v>
      </c>
    </row>
    <row r="25" spans="1:10" x14ac:dyDescent="0.3">
      <c r="A25" s="50" t="s">
        <v>77</v>
      </c>
      <c r="B25" s="50" t="s">
        <v>78</v>
      </c>
      <c r="C25" s="66"/>
      <c r="D25" s="63"/>
      <c r="E25" s="45">
        <f t="shared" si="0"/>
        <v>0</v>
      </c>
    </row>
    <row r="26" spans="1:10" ht="37.5" x14ac:dyDescent="0.3">
      <c r="A26" s="50" t="s">
        <v>20</v>
      </c>
      <c r="B26" s="50" t="s">
        <v>21</v>
      </c>
      <c r="C26" s="66"/>
      <c r="D26" s="63">
        <v>0.02</v>
      </c>
      <c r="E26" s="45">
        <f t="shared" si="0"/>
        <v>20</v>
      </c>
    </row>
    <row r="27" spans="1:10" x14ac:dyDescent="0.3">
      <c r="A27" s="44" t="s">
        <v>22</v>
      </c>
      <c r="B27" s="44" t="s">
        <v>79</v>
      </c>
      <c r="C27" s="66"/>
      <c r="D27" s="63"/>
      <c r="E27" s="45">
        <f t="shared" si="0"/>
        <v>0</v>
      </c>
    </row>
    <row r="28" spans="1:10" ht="39.75" x14ac:dyDescent="0.3">
      <c r="A28" s="44" t="s">
        <v>24</v>
      </c>
      <c r="B28" s="44" t="s">
        <v>143</v>
      </c>
      <c r="C28" s="66"/>
      <c r="D28" s="63">
        <v>0.34</v>
      </c>
      <c r="E28" s="45">
        <f t="shared" si="0"/>
        <v>340</v>
      </c>
    </row>
    <row r="29" spans="1:10" ht="37.5" x14ac:dyDescent="0.3">
      <c r="A29" s="44" t="s">
        <v>25</v>
      </c>
      <c r="B29" s="44" t="s">
        <v>80</v>
      </c>
      <c r="C29" s="66"/>
      <c r="D29" s="63">
        <v>0.36</v>
      </c>
      <c r="E29" s="45">
        <f t="shared" si="0"/>
        <v>360</v>
      </c>
    </row>
    <row r="30" spans="1:10" x14ac:dyDescent="0.3">
      <c r="A30" s="44" t="s">
        <v>81</v>
      </c>
      <c r="B30" s="44" t="s">
        <v>82</v>
      </c>
      <c r="C30" s="66"/>
      <c r="D30" s="63"/>
      <c r="E30" s="45">
        <f t="shared" si="0"/>
        <v>0</v>
      </c>
    </row>
    <row r="31" spans="1:10" x14ac:dyDescent="0.3">
      <c r="A31" s="44" t="s">
        <v>27</v>
      </c>
      <c r="B31" s="44" t="s">
        <v>28</v>
      </c>
      <c r="C31" s="66"/>
      <c r="D31" s="63"/>
      <c r="E31" s="45">
        <f t="shared" si="0"/>
        <v>0</v>
      </c>
    </row>
    <row r="32" spans="1:10" x14ac:dyDescent="0.3">
      <c r="A32" s="44" t="s">
        <v>29</v>
      </c>
      <c r="B32" s="44" t="s">
        <v>30</v>
      </c>
      <c r="C32" s="66"/>
      <c r="D32" s="63">
        <v>2.2200000000000002</v>
      </c>
      <c r="E32" s="45">
        <f t="shared" si="0"/>
        <v>2220</v>
      </c>
    </row>
    <row r="33" spans="1:5" x14ac:dyDescent="0.3">
      <c r="A33" s="44" t="s">
        <v>31</v>
      </c>
      <c r="B33" s="44" t="s">
        <v>32</v>
      </c>
      <c r="C33" s="66"/>
      <c r="D33" s="63"/>
      <c r="E33" s="45">
        <f t="shared" si="0"/>
        <v>0</v>
      </c>
    </row>
    <row r="34" spans="1:5" x14ac:dyDescent="0.3">
      <c r="A34" s="44" t="s">
        <v>33</v>
      </c>
      <c r="B34" s="44" t="s">
        <v>34</v>
      </c>
      <c r="C34" s="66"/>
      <c r="D34" s="63"/>
      <c r="E34" s="45">
        <f t="shared" si="0"/>
        <v>0</v>
      </c>
    </row>
    <row r="35" spans="1:5" x14ac:dyDescent="0.3">
      <c r="A35" s="44" t="s">
        <v>35</v>
      </c>
      <c r="B35" s="44" t="s">
        <v>36</v>
      </c>
      <c r="C35" s="66"/>
      <c r="D35" s="63"/>
      <c r="E35" s="45">
        <f t="shared" si="0"/>
        <v>0</v>
      </c>
    </row>
    <row r="36" spans="1:5" x14ac:dyDescent="0.3">
      <c r="A36" s="44" t="s">
        <v>37</v>
      </c>
      <c r="B36" s="44" t="s">
        <v>38</v>
      </c>
      <c r="C36" s="66"/>
      <c r="D36" s="63"/>
      <c r="E36" s="45">
        <f t="shared" si="0"/>
        <v>0</v>
      </c>
    </row>
    <row r="37" spans="1:5" x14ac:dyDescent="0.3">
      <c r="A37" s="44" t="s">
        <v>39</v>
      </c>
      <c r="B37" s="44" t="s">
        <v>40</v>
      </c>
      <c r="C37" s="66"/>
      <c r="D37" s="63"/>
      <c r="E37" s="45">
        <f t="shared" si="0"/>
        <v>0</v>
      </c>
    </row>
    <row r="38" spans="1:5" x14ac:dyDescent="0.3">
      <c r="A38" s="44" t="s">
        <v>41</v>
      </c>
      <c r="B38" s="44" t="s">
        <v>42</v>
      </c>
      <c r="C38" s="66"/>
      <c r="D38" s="63"/>
      <c r="E38" s="45">
        <f t="shared" si="0"/>
        <v>0</v>
      </c>
    </row>
    <row r="39" spans="1:5" x14ac:dyDescent="0.3">
      <c r="A39" s="44" t="s">
        <v>43</v>
      </c>
      <c r="B39" s="44" t="s">
        <v>44</v>
      </c>
      <c r="C39" s="66"/>
      <c r="D39" s="63"/>
      <c r="E39" s="45">
        <f t="shared" si="0"/>
        <v>0</v>
      </c>
    </row>
    <row r="40" spans="1:5" x14ac:dyDescent="0.3">
      <c r="A40" s="44" t="s">
        <v>45</v>
      </c>
      <c r="B40" s="44" t="s">
        <v>46</v>
      </c>
      <c r="C40" s="66"/>
      <c r="D40" s="63"/>
      <c r="E40" s="45">
        <f t="shared" si="0"/>
        <v>0</v>
      </c>
    </row>
    <row r="41" spans="1:5" x14ac:dyDescent="0.3">
      <c r="A41" s="44" t="s">
        <v>83</v>
      </c>
      <c r="B41" s="44" t="s">
        <v>84</v>
      </c>
      <c r="C41" s="66"/>
      <c r="D41" s="63"/>
      <c r="E41" s="45">
        <f t="shared" si="0"/>
        <v>0</v>
      </c>
    </row>
    <row r="42" spans="1:5" x14ac:dyDescent="0.3">
      <c r="A42" s="44" t="s">
        <v>85</v>
      </c>
      <c r="B42" s="44" t="s">
        <v>86</v>
      </c>
      <c r="C42" s="66"/>
      <c r="D42" s="63"/>
      <c r="E42" s="45">
        <f t="shared" si="0"/>
        <v>0</v>
      </c>
    </row>
    <row r="43" spans="1:5" x14ac:dyDescent="0.3">
      <c r="A43" s="44" t="s">
        <v>87</v>
      </c>
      <c r="B43" s="44" t="s">
        <v>88</v>
      </c>
      <c r="C43" s="66"/>
      <c r="D43" s="63"/>
      <c r="E43" s="45">
        <f t="shared" si="0"/>
        <v>0</v>
      </c>
    </row>
    <row r="44" spans="1:5" x14ac:dyDescent="0.3">
      <c r="A44" s="44" t="s">
        <v>47</v>
      </c>
      <c r="B44" s="44" t="s">
        <v>48</v>
      </c>
      <c r="C44" s="66"/>
      <c r="D44" s="63"/>
      <c r="E44" s="45">
        <f t="shared" si="0"/>
        <v>0</v>
      </c>
    </row>
    <row r="45" spans="1:5" x14ac:dyDescent="0.3">
      <c r="A45" s="44" t="s">
        <v>89</v>
      </c>
      <c r="B45" s="44" t="s">
        <v>90</v>
      </c>
      <c r="C45" s="66"/>
      <c r="D45" s="63"/>
      <c r="E45" s="45">
        <f t="shared" si="0"/>
        <v>0</v>
      </c>
    </row>
    <row r="46" spans="1:5" x14ac:dyDescent="0.3">
      <c r="A46" s="44" t="s">
        <v>91</v>
      </c>
      <c r="B46" s="44" t="s">
        <v>92</v>
      </c>
      <c r="C46" s="66"/>
      <c r="D46" s="63"/>
      <c r="E46" s="45">
        <f t="shared" si="0"/>
        <v>0</v>
      </c>
    </row>
    <row r="47" spans="1:5" x14ac:dyDescent="0.3">
      <c r="A47" s="44" t="s">
        <v>93</v>
      </c>
      <c r="B47" s="44" t="s">
        <v>94</v>
      </c>
      <c r="C47" s="66"/>
      <c r="D47" s="63"/>
      <c r="E47" s="45">
        <f t="shared" si="0"/>
        <v>0</v>
      </c>
    </row>
    <row r="48" spans="1:5" x14ac:dyDescent="0.3">
      <c r="A48" s="50" t="s">
        <v>95</v>
      </c>
      <c r="B48" s="50" t="s">
        <v>96</v>
      </c>
      <c r="C48" s="66"/>
      <c r="D48" s="63">
        <v>18.173999999999999</v>
      </c>
      <c r="E48" s="45">
        <f t="shared" si="0"/>
        <v>18174</v>
      </c>
    </row>
    <row r="49" spans="1:5" x14ac:dyDescent="0.3">
      <c r="A49" s="50" t="s">
        <v>97</v>
      </c>
      <c r="B49" s="50" t="s">
        <v>98</v>
      </c>
      <c r="C49" s="66"/>
      <c r="D49" s="63"/>
      <c r="E49" s="45">
        <f t="shared" si="0"/>
        <v>0</v>
      </c>
    </row>
    <row r="50" spans="1:5" x14ac:dyDescent="0.3">
      <c r="A50" s="50" t="s">
        <v>99</v>
      </c>
      <c r="B50" s="50" t="s">
        <v>100</v>
      </c>
      <c r="C50" s="66"/>
      <c r="D50" s="63"/>
      <c r="E50" s="45">
        <f t="shared" si="0"/>
        <v>0</v>
      </c>
    </row>
    <row r="51" spans="1:5" x14ac:dyDescent="0.3">
      <c r="A51" s="50" t="s">
        <v>101</v>
      </c>
      <c r="B51" s="50" t="s">
        <v>102</v>
      </c>
      <c r="C51" s="66"/>
      <c r="D51" s="63"/>
      <c r="E51" s="45">
        <f t="shared" si="0"/>
        <v>0</v>
      </c>
    </row>
    <row r="52" spans="1:5" x14ac:dyDescent="0.3">
      <c r="A52" s="44" t="s">
        <v>103</v>
      </c>
      <c r="B52" s="44" t="s">
        <v>104</v>
      </c>
      <c r="C52" s="66"/>
      <c r="D52" s="63"/>
      <c r="E52" s="45">
        <f t="shared" si="0"/>
        <v>0</v>
      </c>
    </row>
    <row r="53" spans="1:5" x14ac:dyDescent="0.3">
      <c r="A53" s="44" t="s">
        <v>105</v>
      </c>
      <c r="B53" s="44" t="s">
        <v>106</v>
      </c>
      <c r="C53" s="66"/>
      <c r="D53" s="63"/>
      <c r="E53" s="45">
        <f t="shared" si="0"/>
        <v>0</v>
      </c>
    </row>
    <row r="54" spans="1:5" x14ac:dyDescent="0.3">
      <c r="A54" s="44" t="s">
        <v>107</v>
      </c>
      <c r="B54" s="44" t="s">
        <v>108</v>
      </c>
      <c r="C54" s="66"/>
      <c r="D54" s="63"/>
      <c r="E54" s="45">
        <f t="shared" si="0"/>
        <v>0</v>
      </c>
    </row>
    <row r="55" spans="1:5" ht="19.5" thickBot="1" x14ac:dyDescent="0.35">
      <c r="A55" s="44" t="s">
        <v>109</v>
      </c>
      <c r="B55" s="44" t="s">
        <v>110</v>
      </c>
      <c r="C55" s="66"/>
      <c r="D55" s="64"/>
      <c r="E55" s="45">
        <f t="shared" si="0"/>
        <v>0</v>
      </c>
    </row>
    <row r="56" spans="1:5" hidden="1" x14ac:dyDescent="0.3">
      <c r="A56" s="51"/>
      <c r="B56" s="51" t="s">
        <v>116</v>
      </c>
      <c r="D56" s="52">
        <f>SUM(D3:D55)</f>
        <v>23.362000000000002</v>
      </c>
      <c r="E56" s="53">
        <f>SUM(E3:E55)</f>
        <v>23362</v>
      </c>
    </row>
    <row r="57" spans="1:5" x14ac:dyDescent="0.3">
      <c r="A57" s="54"/>
      <c r="B57" s="55" t="s">
        <v>116</v>
      </c>
      <c r="C57" s="56"/>
      <c r="D57" s="57">
        <f>D56</f>
        <v>23.362000000000002</v>
      </c>
      <c r="E57" s="58">
        <f>E56</f>
        <v>23362</v>
      </c>
    </row>
    <row r="58" spans="1:5" x14ac:dyDescent="0.3">
      <c r="A58" s="54"/>
      <c r="B58" s="54"/>
    </row>
    <row r="59" spans="1:5" x14ac:dyDescent="0.3">
      <c r="A59" s="54"/>
      <c r="B59" s="54"/>
    </row>
    <row r="60" spans="1:5" x14ac:dyDescent="0.3">
      <c r="A60" s="54"/>
      <c r="B60" s="54"/>
    </row>
    <row r="61" spans="1:5" x14ac:dyDescent="0.3">
      <c r="A61" s="54"/>
      <c r="B61" s="59"/>
    </row>
    <row r="62" spans="1:5" x14ac:dyDescent="0.3">
      <c r="A62" s="54"/>
      <c r="B62" s="54"/>
    </row>
    <row r="63" spans="1:5" x14ac:dyDescent="0.3">
      <c r="A63" s="54"/>
      <c r="B63" s="54"/>
    </row>
    <row r="64" spans="1:5" x14ac:dyDescent="0.3">
      <c r="A64" s="54"/>
      <c r="B64" s="54"/>
    </row>
    <row r="65" spans="1:2" x14ac:dyDescent="0.3">
      <c r="A65" s="54"/>
      <c r="B65" s="54"/>
    </row>
    <row r="66" spans="1:2" x14ac:dyDescent="0.3">
      <c r="A66" s="54"/>
      <c r="B66" s="54"/>
    </row>
    <row r="67" spans="1:2" x14ac:dyDescent="0.3">
      <c r="A67" s="54"/>
      <c r="B67" s="54"/>
    </row>
    <row r="68" spans="1:2" x14ac:dyDescent="0.3">
      <c r="A68" s="54"/>
      <c r="B68" s="54"/>
    </row>
    <row r="69" spans="1:2" x14ac:dyDescent="0.3">
      <c r="A69" s="54"/>
      <c r="B69" s="54"/>
    </row>
    <row r="70" spans="1:2" x14ac:dyDescent="0.3">
      <c r="A70" s="54"/>
      <c r="B70" s="54"/>
    </row>
    <row r="71" spans="1:2" x14ac:dyDescent="0.3">
      <c r="A71" s="54"/>
      <c r="B71" s="54"/>
    </row>
    <row r="72" spans="1:2" x14ac:dyDescent="0.3">
      <c r="A72" s="54"/>
      <c r="B72" s="54"/>
    </row>
    <row r="73" spans="1:2" x14ac:dyDescent="0.3">
      <c r="A73" s="60"/>
      <c r="B73" s="60"/>
    </row>
    <row r="74" spans="1:2" x14ac:dyDescent="0.3">
      <c r="A74" s="60"/>
      <c r="B74" s="60"/>
    </row>
    <row r="75" spans="1:2" x14ac:dyDescent="0.3">
      <c r="A75" s="60"/>
      <c r="B75" s="60"/>
    </row>
    <row r="76" spans="1:2" x14ac:dyDescent="0.3">
      <c r="A76" s="60"/>
      <c r="B76" s="60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63" orientation="portrait" horizontalDpi="4294967295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7" zoomScale="90" zoomScaleNormal="90" workbookViewId="0">
      <selection activeCell="D19" activeCellId="1" sqref="D4 D19"/>
    </sheetView>
  </sheetViews>
  <sheetFormatPr defaultColWidth="9.140625" defaultRowHeight="18.75" x14ac:dyDescent="0.3"/>
  <cols>
    <col min="1" max="1" width="14.85546875" style="17" bestFit="1" customWidth="1"/>
    <col min="2" max="2" width="73.7109375" style="17" customWidth="1"/>
    <col min="3" max="3" width="6.140625" style="17" bestFit="1" customWidth="1"/>
    <col min="4" max="4" width="29" style="17" customWidth="1"/>
    <col min="5" max="5" width="29.7109375" style="17" customWidth="1"/>
    <col min="6" max="16384" width="9.140625" style="17"/>
  </cols>
  <sheetData>
    <row r="1" spans="1:17" x14ac:dyDescent="0.3">
      <c r="B1" s="18" t="str">
        <f>Hlavička!D3</f>
        <v>Obec Kozí Vrbovok</v>
      </c>
      <c r="C1" s="18" t="str">
        <f>Hlavička!B8</f>
        <v>IČO:</v>
      </c>
      <c r="D1" s="19" t="str">
        <f>Hlavička!D8</f>
        <v>00648159</v>
      </c>
      <c r="E1" s="23"/>
      <c r="F1" s="23"/>
      <c r="G1" s="23"/>
    </row>
    <row r="2" spans="1:17" ht="75.75" thickBot="1" x14ac:dyDescent="0.35">
      <c r="A2" s="24" t="s">
        <v>49</v>
      </c>
      <c r="B2" s="24" t="s">
        <v>50</v>
      </c>
      <c r="C2" s="76" t="s">
        <v>51</v>
      </c>
      <c r="D2" s="20" t="s">
        <v>141</v>
      </c>
      <c r="E2" s="20" t="s">
        <v>142</v>
      </c>
    </row>
    <row r="3" spans="1:17" ht="17.25" customHeight="1" x14ac:dyDescent="0.3">
      <c r="A3" s="21" t="s">
        <v>0</v>
      </c>
      <c r="B3" s="21" t="s">
        <v>1</v>
      </c>
      <c r="C3" s="76"/>
      <c r="D3" s="25">
        <f>'Množstvá KO rok...'!D3</f>
        <v>0.46</v>
      </c>
      <c r="E3" s="26">
        <f t="shared" ref="E3:E28" si="0">D3*1000</f>
        <v>460</v>
      </c>
      <c r="G3" s="77" t="s">
        <v>118</v>
      </c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7.25" customHeight="1" x14ac:dyDescent="0.3">
      <c r="A4" s="21" t="s">
        <v>2</v>
      </c>
      <c r="B4" s="21" t="s">
        <v>3</v>
      </c>
      <c r="C4" s="76"/>
      <c r="D4" s="25">
        <f>'Množstvá KO rok...'!D4</f>
        <v>1.35</v>
      </c>
      <c r="E4" s="26">
        <f t="shared" si="0"/>
        <v>1350</v>
      </c>
      <c r="G4" s="80"/>
      <c r="H4" s="81"/>
      <c r="I4" s="81"/>
      <c r="J4" s="81"/>
      <c r="K4" s="81"/>
      <c r="L4" s="81"/>
      <c r="M4" s="81"/>
      <c r="N4" s="81"/>
      <c r="O4" s="81"/>
      <c r="P4" s="81"/>
      <c r="Q4" s="82"/>
    </row>
    <row r="5" spans="1:17" ht="38.25" thickBot="1" x14ac:dyDescent="0.35">
      <c r="A5" s="21" t="s">
        <v>4</v>
      </c>
      <c r="B5" s="21" t="s">
        <v>5</v>
      </c>
      <c r="C5" s="76"/>
      <c r="D5" s="25">
        <f>'Množstvá KO rok...'!D5</f>
        <v>4.7E-2</v>
      </c>
      <c r="E5" s="26">
        <f t="shared" si="0"/>
        <v>47</v>
      </c>
      <c r="G5" s="83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25" customHeight="1" x14ac:dyDescent="0.3">
      <c r="A6" s="21" t="s">
        <v>53</v>
      </c>
      <c r="B6" s="21" t="s">
        <v>54</v>
      </c>
      <c r="C6" s="76"/>
      <c r="D6" s="25">
        <f>'Množstvá KO rok...'!D6</f>
        <v>0.126</v>
      </c>
      <c r="E6" s="26">
        <f t="shared" si="0"/>
        <v>126</v>
      </c>
    </row>
    <row r="7" spans="1:17" ht="17.25" customHeight="1" x14ac:dyDescent="0.3">
      <c r="A7" s="21" t="s">
        <v>6</v>
      </c>
      <c r="B7" s="21" t="s">
        <v>7</v>
      </c>
      <c r="C7" s="76"/>
      <c r="D7" s="25">
        <f>'Množstvá KO rok...'!D8</f>
        <v>0</v>
      </c>
      <c r="E7" s="26">
        <f t="shared" si="0"/>
        <v>0</v>
      </c>
    </row>
    <row r="8" spans="1:17" ht="17.25" customHeight="1" x14ac:dyDescent="0.3">
      <c r="A8" s="21" t="s">
        <v>8</v>
      </c>
      <c r="B8" s="21" t="s">
        <v>9</v>
      </c>
      <c r="C8" s="76"/>
      <c r="D8" s="25">
        <f>'Množstvá KO rok...'!D9</f>
        <v>0</v>
      </c>
      <c r="E8" s="26">
        <f t="shared" si="0"/>
        <v>0</v>
      </c>
    </row>
    <row r="9" spans="1:17" ht="17.25" customHeight="1" x14ac:dyDescent="0.3">
      <c r="A9" s="21" t="s">
        <v>10</v>
      </c>
      <c r="B9" s="21" t="s">
        <v>11</v>
      </c>
      <c r="C9" s="76"/>
      <c r="D9" s="25">
        <f>'Množstvá KO rok...'!D10</f>
        <v>0</v>
      </c>
      <c r="E9" s="26">
        <f t="shared" si="0"/>
        <v>0</v>
      </c>
    </row>
    <row r="10" spans="1:17" ht="17.25" customHeight="1" x14ac:dyDescent="0.3">
      <c r="A10" s="21" t="s">
        <v>12</v>
      </c>
      <c r="B10" s="21" t="s">
        <v>13</v>
      </c>
      <c r="C10" s="76"/>
      <c r="D10" s="25">
        <f>'Množstvá KO rok...'!D16</f>
        <v>0</v>
      </c>
      <c r="E10" s="26">
        <f t="shared" si="0"/>
        <v>0</v>
      </c>
    </row>
    <row r="11" spans="1:17" ht="17.25" customHeight="1" x14ac:dyDescent="0.3">
      <c r="A11" s="21" t="s">
        <v>14</v>
      </c>
      <c r="B11" s="21" t="s">
        <v>15</v>
      </c>
      <c r="C11" s="76"/>
      <c r="D11" s="25">
        <f>'Množstvá KO rok...'!D17</f>
        <v>0.18</v>
      </c>
      <c r="E11" s="26">
        <f t="shared" si="0"/>
        <v>180</v>
      </c>
    </row>
    <row r="12" spans="1:17" ht="17.25" customHeight="1" x14ac:dyDescent="0.3">
      <c r="A12" s="21" t="s">
        <v>16</v>
      </c>
      <c r="B12" s="21" t="s">
        <v>17</v>
      </c>
      <c r="C12" s="76"/>
      <c r="D12" s="25">
        <f>'Množstvá KO rok...'!D18</f>
        <v>0</v>
      </c>
      <c r="E12" s="26">
        <f t="shared" si="0"/>
        <v>0</v>
      </c>
    </row>
    <row r="13" spans="1:17" ht="17.25" customHeight="1" x14ac:dyDescent="0.3">
      <c r="A13" s="21" t="s">
        <v>18</v>
      </c>
      <c r="B13" s="21" t="s">
        <v>19</v>
      </c>
      <c r="C13" s="76"/>
      <c r="D13" s="25">
        <f>'Množstvá KO rok...'!D19</f>
        <v>4.4999999999999998E-2</v>
      </c>
      <c r="E13" s="26">
        <f t="shared" si="0"/>
        <v>45</v>
      </c>
    </row>
    <row r="14" spans="1:17" ht="33.75" customHeight="1" x14ac:dyDescent="0.3">
      <c r="A14" s="21" t="s">
        <v>20</v>
      </c>
      <c r="B14" s="21" t="s">
        <v>21</v>
      </c>
      <c r="C14" s="76"/>
      <c r="D14" s="25">
        <f>'Množstvá KO rok...'!D26</f>
        <v>0.02</v>
      </c>
      <c r="E14" s="26">
        <f t="shared" si="0"/>
        <v>20</v>
      </c>
    </row>
    <row r="15" spans="1:17" ht="17.25" customHeight="1" x14ac:dyDescent="0.3">
      <c r="A15" s="21" t="s">
        <v>22</v>
      </c>
      <c r="B15" s="21" t="s">
        <v>23</v>
      </c>
      <c r="C15" s="76"/>
      <c r="D15" s="25">
        <f>'Množstvá KO rok...'!D27</f>
        <v>0</v>
      </c>
      <c r="E15" s="26">
        <f t="shared" si="0"/>
        <v>0</v>
      </c>
    </row>
    <row r="16" spans="1:17" ht="36" customHeight="1" x14ac:dyDescent="0.3">
      <c r="A16" s="21" t="s">
        <v>24</v>
      </c>
      <c r="B16" s="21" t="s">
        <v>144</v>
      </c>
      <c r="C16" s="76"/>
      <c r="D16" s="25">
        <f>'Množstvá KO rok...'!D28</f>
        <v>0.34</v>
      </c>
      <c r="E16" s="26">
        <f t="shared" si="0"/>
        <v>340</v>
      </c>
    </row>
    <row r="17" spans="1:5" ht="35.25" customHeight="1" x14ac:dyDescent="0.3">
      <c r="A17" s="21" t="s">
        <v>25</v>
      </c>
      <c r="B17" s="21" t="s">
        <v>26</v>
      </c>
      <c r="C17" s="76"/>
      <c r="D17" s="25">
        <f>'Množstvá KO rok...'!D29</f>
        <v>0.36</v>
      </c>
      <c r="E17" s="26">
        <f t="shared" si="0"/>
        <v>360</v>
      </c>
    </row>
    <row r="18" spans="1:5" ht="17.25" customHeight="1" x14ac:dyDescent="0.3">
      <c r="A18" s="21" t="s">
        <v>27</v>
      </c>
      <c r="B18" s="21" t="s">
        <v>28</v>
      </c>
      <c r="C18" s="76"/>
      <c r="D18" s="25">
        <f>'Množstvá KO rok...'!D31</f>
        <v>0</v>
      </c>
      <c r="E18" s="26">
        <f t="shared" si="0"/>
        <v>0</v>
      </c>
    </row>
    <row r="19" spans="1:5" ht="17.25" customHeight="1" x14ac:dyDescent="0.3">
      <c r="A19" s="21" t="s">
        <v>29</v>
      </c>
      <c r="B19" s="21" t="s">
        <v>30</v>
      </c>
      <c r="C19" s="76"/>
      <c r="D19" s="25">
        <f>'Množstvá KO rok...'!D32</f>
        <v>2.2200000000000002</v>
      </c>
      <c r="E19" s="26">
        <f t="shared" si="0"/>
        <v>2220</v>
      </c>
    </row>
    <row r="20" spans="1:5" ht="17.25" customHeight="1" x14ac:dyDescent="0.3">
      <c r="A20" s="21" t="s">
        <v>31</v>
      </c>
      <c r="B20" s="21" t="s">
        <v>32</v>
      </c>
      <c r="C20" s="76"/>
      <c r="D20" s="25">
        <f>'Množstvá KO rok...'!D33</f>
        <v>0</v>
      </c>
      <c r="E20" s="26">
        <f t="shared" si="0"/>
        <v>0</v>
      </c>
    </row>
    <row r="21" spans="1:5" ht="17.25" customHeight="1" x14ac:dyDescent="0.3">
      <c r="A21" s="21" t="s">
        <v>33</v>
      </c>
      <c r="B21" s="21" t="s">
        <v>34</v>
      </c>
      <c r="C21" s="76"/>
      <c r="D21" s="25">
        <f>'Množstvá KO rok...'!D34</f>
        <v>0</v>
      </c>
      <c r="E21" s="26">
        <f t="shared" si="0"/>
        <v>0</v>
      </c>
    </row>
    <row r="22" spans="1:5" ht="17.25" customHeight="1" x14ac:dyDescent="0.3">
      <c r="A22" s="21" t="s">
        <v>35</v>
      </c>
      <c r="B22" s="21" t="s">
        <v>36</v>
      </c>
      <c r="C22" s="76"/>
      <c r="D22" s="25">
        <f>'Množstvá KO rok...'!D35</f>
        <v>0</v>
      </c>
      <c r="E22" s="26">
        <f t="shared" si="0"/>
        <v>0</v>
      </c>
    </row>
    <row r="23" spans="1:5" ht="17.25" customHeight="1" x14ac:dyDescent="0.3">
      <c r="A23" s="21" t="s">
        <v>37</v>
      </c>
      <c r="B23" s="21" t="s">
        <v>38</v>
      </c>
      <c r="C23" s="76"/>
      <c r="D23" s="25">
        <f>'Množstvá KO rok...'!D36</f>
        <v>0</v>
      </c>
      <c r="E23" s="26">
        <f t="shared" si="0"/>
        <v>0</v>
      </c>
    </row>
    <row r="24" spans="1:5" ht="17.25" customHeight="1" x14ac:dyDescent="0.3">
      <c r="A24" s="21" t="s">
        <v>39</v>
      </c>
      <c r="B24" s="21" t="s">
        <v>40</v>
      </c>
      <c r="C24" s="76"/>
      <c r="D24" s="25">
        <f>'Množstvá KO rok...'!D37</f>
        <v>0</v>
      </c>
      <c r="E24" s="26">
        <f t="shared" si="0"/>
        <v>0</v>
      </c>
    </row>
    <row r="25" spans="1:5" ht="17.25" customHeight="1" x14ac:dyDescent="0.3">
      <c r="A25" s="21" t="s">
        <v>41</v>
      </c>
      <c r="B25" s="21" t="s">
        <v>42</v>
      </c>
      <c r="C25" s="76"/>
      <c r="D25" s="25">
        <f>'Množstvá KO rok...'!D38</f>
        <v>0</v>
      </c>
      <c r="E25" s="26">
        <f t="shared" si="0"/>
        <v>0</v>
      </c>
    </row>
    <row r="26" spans="1:5" ht="17.25" customHeight="1" x14ac:dyDescent="0.3">
      <c r="A26" s="21" t="s">
        <v>43</v>
      </c>
      <c r="B26" s="21" t="s">
        <v>44</v>
      </c>
      <c r="C26" s="76"/>
      <c r="D26" s="25">
        <f>'Množstvá KO rok...'!D39</f>
        <v>0</v>
      </c>
      <c r="E26" s="26">
        <f t="shared" si="0"/>
        <v>0</v>
      </c>
    </row>
    <row r="27" spans="1:5" ht="17.25" customHeight="1" x14ac:dyDescent="0.3">
      <c r="A27" s="21" t="s">
        <v>45</v>
      </c>
      <c r="B27" s="21" t="s">
        <v>46</v>
      </c>
      <c r="C27" s="76"/>
      <c r="D27" s="25">
        <f>'Množstvá KO rok...'!D40</f>
        <v>0</v>
      </c>
      <c r="E27" s="26">
        <f t="shared" si="0"/>
        <v>0</v>
      </c>
    </row>
    <row r="28" spans="1:5" ht="17.25" customHeight="1" x14ac:dyDescent="0.3">
      <c r="A28" s="21" t="s">
        <v>47</v>
      </c>
      <c r="B28" s="21" t="s">
        <v>48</v>
      </c>
      <c r="C28" s="76"/>
      <c r="D28" s="25">
        <f>'Množstvá KO rok...'!D44</f>
        <v>0</v>
      </c>
      <c r="E28" s="27">
        <f t="shared" si="0"/>
        <v>0</v>
      </c>
    </row>
    <row r="29" spans="1:5" x14ac:dyDescent="0.3">
      <c r="B29" s="28" t="s">
        <v>116</v>
      </c>
      <c r="D29" s="22">
        <f>SUM(D3:D28)</f>
        <v>5.1479999999999997</v>
      </c>
      <c r="E29" s="29">
        <f>SUM(E3:E28)</f>
        <v>5148</v>
      </c>
    </row>
  </sheetData>
  <sheetProtection sheet="1" objects="1" scenarios="1"/>
  <mergeCells count="2">
    <mergeCell ref="C2:C28"/>
    <mergeCell ref="G3:Q5"/>
  </mergeCells>
  <pageMargins left="0.7" right="0.7" top="0.75" bottom="0.75" header="0.3" footer="0.3"/>
  <pageSetup paperSize="9" scale="56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33"/>
  <sheetViews>
    <sheetView showGridLines="0" workbookViewId="0">
      <selection activeCell="K26" sqref="K26"/>
    </sheetView>
  </sheetViews>
  <sheetFormatPr defaultColWidth="9.140625" defaultRowHeight="15.75" x14ac:dyDescent="0.25"/>
  <cols>
    <col min="1" max="1" width="3.28515625" style="4" customWidth="1"/>
    <col min="2" max="2" width="9.140625" style="4" customWidth="1"/>
    <col min="3" max="3" width="11.42578125" style="4" customWidth="1"/>
    <col min="4" max="4" width="19.5703125" style="4" customWidth="1"/>
    <col min="5" max="5" width="13.42578125" style="4" customWidth="1"/>
    <col min="6" max="6" width="10.5703125" style="4" customWidth="1"/>
    <col min="7" max="7" width="11.140625" style="4" customWidth="1"/>
    <col min="8" max="8" width="4.7109375" style="4" customWidth="1"/>
    <col min="9" max="10" width="9.140625" style="4"/>
    <col min="11" max="13" width="9.140625" style="4" customWidth="1"/>
    <col min="14" max="16384" width="9.140625" style="4"/>
  </cols>
  <sheetData>
    <row r="1" spans="3:25" ht="18.75" x14ac:dyDescent="0.3">
      <c r="C1" s="23"/>
      <c r="D1" s="23" t="str">
        <f>Hlavička!D3</f>
        <v>Obec Kozí Vrbovok</v>
      </c>
      <c r="E1" s="23"/>
      <c r="F1" s="23"/>
      <c r="G1" s="23"/>
      <c r="H1" s="23" t="str">
        <f>Hlavička!B8</f>
        <v>IČO:</v>
      </c>
      <c r="I1" s="18" t="str">
        <f>Hlavička!D8</f>
        <v>00648159</v>
      </c>
      <c r="J1" s="23"/>
      <c r="K1" s="23"/>
      <c r="L1" s="23"/>
      <c r="M1" s="23"/>
      <c r="N1" s="23"/>
    </row>
    <row r="2" spans="3:25" ht="19.5" thickBot="1" x14ac:dyDescent="0.35">
      <c r="C2" s="23"/>
      <c r="D2" s="23"/>
      <c r="E2" s="23"/>
      <c r="F2" s="23"/>
      <c r="G2" s="23"/>
      <c r="H2" s="23"/>
      <c r="I2" s="18"/>
      <c r="J2" s="23"/>
      <c r="K2" s="23"/>
      <c r="L2" s="23"/>
      <c r="M2" s="23"/>
      <c r="N2" s="23"/>
    </row>
    <row r="3" spans="3:25" ht="18.75" x14ac:dyDescent="0.3">
      <c r="C3" s="23"/>
      <c r="D3" s="23"/>
      <c r="E3" s="23"/>
      <c r="F3" s="23"/>
      <c r="G3" s="23"/>
      <c r="H3" s="23"/>
      <c r="I3" s="18"/>
      <c r="J3" s="23"/>
      <c r="K3" s="23"/>
      <c r="L3" s="23"/>
      <c r="M3" s="23"/>
      <c r="N3" s="23"/>
      <c r="O3" s="77" t="s">
        <v>133</v>
      </c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3:25" ht="18.75" x14ac:dyDescent="0.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80"/>
      <c r="P4" s="81"/>
      <c r="Q4" s="81"/>
      <c r="R4" s="81"/>
      <c r="S4" s="81"/>
      <c r="T4" s="81"/>
      <c r="U4" s="81"/>
      <c r="V4" s="81"/>
      <c r="W4" s="81"/>
      <c r="X4" s="81"/>
      <c r="Y4" s="82"/>
    </row>
    <row r="5" spans="3:25" ht="19.5" thickBot="1" x14ac:dyDescent="0.3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83"/>
      <c r="P5" s="84"/>
      <c r="Q5" s="84"/>
      <c r="R5" s="84"/>
      <c r="S5" s="84"/>
      <c r="T5" s="84"/>
      <c r="U5" s="84"/>
      <c r="V5" s="84"/>
      <c r="W5" s="84"/>
      <c r="X5" s="84"/>
      <c r="Y5" s="85"/>
    </row>
    <row r="6" spans="3:25" ht="18.75" x14ac:dyDescent="0.3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3:25" ht="18.75" x14ac:dyDescent="0.3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3:25" ht="18.75" x14ac:dyDescent="0.3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3:25" ht="18.75" x14ac:dyDescent="0.3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3:25" ht="19.5" thickBot="1" x14ac:dyDescent="0.3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25" ht="18.75" x14ac:dyDescent="0.3">
      <c r="C11" s="30">
        <f>E11/E12</f>
        <v>0.22035784607482237</v>
      </c>
      <c r="D11" s="88" t="s">
        <v>112</v>
      </c>
      <c r="E11" s="31">
        <f>Mzložky!$E$29</f>
        <v>5148</v>
      </c>
      <c r="F11" s="32" t="s">
        <v>113</v>
      </c>
      <c r="G11" s="23"/>
      <c r="H11" s="23"/>
      <c r="I11" s="23"/>
      <c r="J11" s="23"/>
      <c r="K11" s="23"/>
      <c r="L11" s="23"/>
      <c r="M11" s="23"/>
      <c r="N11" s="23"/>
    </row>
    <row r="12" spans="3:25" ht="19.5" thickBot="1" x14ac:dyDescent="0.35">
      <c r="C12" s="33"/>
      <c r="D12" s="88"/>
      <c r="E12" s="34">
        <f>'Množstvá KO rok...'!$E$57</f>
        <v>23362</v>
      </c>
      <c r="F12" s="23" t="s">
        <v>113</v>
      </c>
      <c r="G12" s="23"/>
      <c r="H12" s="23"/>
      <c r="I12" s="23"/>
      <c r="J12" s="23"/>
      <c r="K12" s="23"/>
      <c r="L12" s="23"/>
      <c r="M12" s="23"/>
      <c r="N12" s="23"/>
    </row>
    <row r="13" spans="3:25" ht="19.5" thickBot="1" x14ac:dyDescent="0.35">
      <c r="C13" s="35">
        <f>LOOKUP(C11,I27:I33,K27:K33)</f>
        <v>27</v>
      </c>
      <c r="D13" s="36" t="s">
        <v>147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3:25" ht="18.75" x14ac:dyDescent="0.3">
      <c r="C14" s="37"/>
      <c r="D14" s="36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25" ht="18.75" x14ac:dyDescent="0.3">
      <c r="C15" s="37"/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3:25" ht="18.75" x14ac:dyDescent="0.3">
      <c r="C16" s="37"/>
      <c r="D16" s="36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3:14" ht="18.75" x14ac:dyDescent="0.3">
      <c r="C17" s="37"/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3:14" x14ac:dyDescent="0.25">
      <c r="C18" s="7"/>
      <c r="D18" s="5"/>
    </row>
    <row r="19" spans="3:14" x14ac:dyDescent="0.25">
      <c r="C19" s="7"/>
      <c r="D19" s="5"/>
    </row>
    <row r="22" spans="3:14" x14ac:dyDescent="0.25">
      <c r="C22" s="5" t="s">
        <v>119</v>
      </c>
    </row>
    <row r="23" spans="3:14" ht="18" x14ac:dyDescent="0.25">
      <c r="C23" s="4" t="s">
        <v>139</v>
      </c>
    </row>
    <row r="24" spans="3:14" x14ac:dyDescent="0.25">
      <c r="C24" s="4" t="s">
        <v>131</v>
      </c>
    </row>
    <row r="25" spans="3:14" ht="29.25" customHeight="1" x14ac:dyDescent="0.25">
      <c r="C25" s="89" t="s">
        <v>114</v>
      </c>
      <c r="D25" s="90" t="s">
        <v>124</v>
      </c>
      <c r="E25" s="87" t="s">
        <v>121</v>
      </c>
      <c r="F25" s="87"/>
      <c r="G25" s="87"/>
      <c r="I25" s="86" t="s">
        <v>115</v>
      </c>
      <c r="J25" s="86"/>
      <c r="K25" s="2" t="s">
        <v>117</v>
      </c>
    </row>
    <row r="26" spans="3:14" ht="30" x14ac:dyDescent="0.25">
      <c r="C26" s="89"/>
      <c r="D26" s="90"/>
      <c r="E26" s="1">
        <v>2019</v>
      </c>
      <c r="F26" s="1">
        <v>2020</v>
      </c>
      <c r="G26" s="1" t="s">
        <v>120</v>
      </c>
      <c r="I26" s="86"/>
      <c r="J26" s="86"/>
      <c r="K26" s="61">
        <v>2021</v>
      </c>
    </row>
    <row r="27" spans="3:14" x14ac:dyDescent="0.25">
      <c r="C27" s="8">
        <v>1</v>
      </c>
      <c r="D27" s="8" t="s">
        <v>140</v>
      </c>
      <c r="E27" s="8">
        <v>17</v>
      </c>
      <c r="F27" s="8">
        <v>26</v>
      </c>
      <c r="G27" s="8">
        <v>33</v>
      </c>
      <c r="I27" s="3">
        <f>0%/100</f>
        <v>0</v>
      </c>
      <c r="J27" s="3">
        <f>1000%/100</f>
        <v>0.1</v>
      </c>
      <c r="K27" s="8">
        <v>33</v>
      </c>
    </row>
    <row r="28" spans="3:14" x14ac:dyDescent="0.25">
      <c r="C28" s="8">
        <v>2</v>
      </c>
      <c r="D28" s="8" t="s">
        <v>125</v>
      </c>
      <c r="E28" s="8">
        <v>12</v>
      </c>
      <c r="F28" s="8">
        <v>24</v>
      </c>
      <c r="G28" s="8">
        <v>30</v>
      </c>
      <c r="I28" s="3">
        <f>1001%/100</f>
        <v>0.10009999999999999</v>
      </c>
      <c r="J28" s="3">
        <f>2000%/100</f>
        <v>0.2</v>
      </c>
      <c r="K28" s="8">
        <v>30</v>
      </c>
    </row>
    <row r="29" spans="3:14" x14ac:dyDescent="0.25">
      <c r="C29" s="8">
        <v>3</v>
      </c>
      <c r="D29" s="8" t="s">
        <v>127</v>
      </c>
      <c r="E29" s="8">
        <v>10</v>
      </c>
      <c r="F29" s="8">
        <v>22</v>
      </c>
      <c r="G29" s="8">
        <v>27</v>
      </c>
      <c r="I29" s="3">
        <f>2001%/100</f>
        <v>0.20010000000000003</v>
      </c>
      <c r="J29" s="3">
        <f>3000%/100</f>
        <v>0.3</v>
      </c>
      <c r="K29" s="8">
        <v>27</v>
      </c>
    </row>
    <row r="30" spans="3:14" x14ac:dyDescent="0.25">
      <c r="C30" s="8">
        <v>4</v>
      </c>
      <c r="D30" s="8" t="s">
        <v>128</v>
      </c>
      <c r="E30" s="8">
        <v>8</v>
      </c>
      <c r="F30" s="8">
        <v>13</v>
      </c>
      <c r="G30" s="8">
        <v>22</v>
      </c>
      <c r="I30" s="3">
        <f>3001%/100</f>
        <v>0.30010000000000003</v>
      </c>
      <c r="J30" s="3">
        <f>4000%/100</f>
        <v>0.4</v>
      </c>
      <c r="K30" s="8">
        <v>22</v>
      </c>
    </row>
    <row r="31" spans="3:14" x14ac:dyDescent="0.25">
      <c r="C31" s="8">
        <v>5</v>
      </c>
      <c r="D31" s="8" t="s">
        <v>129</v>
      </c>
      <c r="E31" s="8">
        <v>7</v>
      </c>
      <c r="F31" s="8">
        <v>12</v>
      </c>
      <c r="G31" s="8">
        <v>18</v>
      </c>
      <c r="I31" s="3">
        <f>4001%/100</f>
        <v>0.40009999999999996</v>
      </c>
      <c r="J31" s="3">
        <f>5000%/100</f>
        <v>0.5</v>
      </c>
      <c r="K31" s="8">
        <v>18</v>
      </c>
    </row>
    <row r="32" spans="3:14" x14ac:dyDescent="0.25">
      <c r="C32" s="8">
        <v>6</v>
      </c>
      <c r="D32" s="8" t="s">
        <v>130</v>
      </c>
      <c r="E32" s="8">
        <v>7</v>
      </c>
      <c r="F32" s="8">
        <v>11</v>
      </c>
      <c r="G32" s="8">
        <v>15</v>
      </c>
      <c r="I32" s="3">
        <f>5001%/100</f>
        <v>0.50009999999999999</v>
      </c>
      <c r="J32" s="3">
        <f>6000%/100</f>
        <v>0.6</v>
      </c>
      <c r="K32" s="8">
        <v>15</v>
      </c>
    </row>
    <row r="33" spans="3:11" x14ac:dyDescent="0.25">
      <c r="C33" s="8">
        <v>7</v>
      </c>
      <c r="D33" s="8" t="s">
        <v>126</v>
      </c>
      <c r="E33" s="8">
        <v>7</v>
      </c>
      <c r="F33" s="8">
        <v>8</v>
      </c>
      <c r="G33" s="8">
        <v>11</v>
      </c>
      <c r="I33" s="3">
        <f>6001%/100</f>
        <v>0.60009999999999997</v>
      </c>
      <c r="J33" s="3">
        <f>10000%/100</f>
        <v>1</v>
      </c>
      <c r="K33" s="8">
        <v>11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66" orientation="portrait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ALEMANOVÁ Martina</cp:lastModifiedBy>
  <cp:lastPrinted>2021-01-18T09:13:48Z</cp:lastPrinted>
  <dcterms:created xsi:type="dcterms:W3CDTF">2018-10-10T04:39:51Z</dcterms:created>
  <dcterms:modified xsi:type="dcterms:W3CDTF">2021-01-18T09:13:57Z</dcterms:modified>
</cp:coreProperties>
</file>